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ublic\!\НА САЙТ!!!!\"/>
    </mc:Choice>
  </mc:AlternateContent>
  <bookViews>
    <workbookView xWindow="0" yWindow="0" windowWidth="19416" windowHeight="9024"/>
  </bookViews>
  <sheets>
    <sheet name="дод. 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F8" i="1"/>
  <c r="F9" i="1" l="1"/>
  <c r="F19" i="1"/>
  <c r="F15" i="1"/>
  <c r="G9" i="1" l="1"/>
  <c r="G10" i="1"/>
  <c r="G11" i="1"/>
  <c r="G12" i="1"/>
  <c r="G13" i="1"/>
  <c r="G14" i="1"/>
  <c r="G15" i="1"/>
  <c r="G16" i="1"/>
  <c r="G17" i="1"/>
  <c r="G18" i="1"/>
  <c r="G19" i="1"/>
  <c r="G20" i="1"/>
  <c r="G23" i="1"/>
  <c r="G24" i="1"/>
  <c r="G25" i="1"/>
  <c r="G26" i="1"/>
  <c r="G8" i="1"/>
  <c r="F24" i="1" l="1"/>
  <c r="D28" i="1"/>
  <c r="E28" i="1"/>
  <c r="C28" i="1"/>
  <c r="D25" i="1"/>
  <c r="D21" i="1"/>
  <c r="D18" i="1"/>
  <c r="D17" i="1"/>
  <c r="D16" i="1"/>
  <c r="D15" i="1"/>
  <c r="D13" i="1"/>
  <c r="D10" i="1"/>
  <c r="C27" i="1"/>
  <c r="F23" i="1" l="1"/>
  <c r="F10" i="1" l="1"/>
  <c r="F17" i="1" l="1"/>
  <c r="F25" i="1" l="1"/>
  <c r="F16" i="1" l="1"/>
  <c r="F11" i="1" l="1"/>
  <c r="F12" i="1"/>
  <c r="F28" i="1" l="1"/>
  <c r="G28" i="1" s="1"/>
  <c r="F26" i="1"/>
  <c r="F20" i="1" l="1"/>
  <c r="F13" i="1"/>
  <c r="C25" i="1" l="1"/>
  <c r="C21" i="1"/>
  <c r="C18" i="1"/>
  <c r="C17" i="1"/>
  <c r="C15" i="1"/>
  <c r="C13" i="1"/>
  <c r="C10" i="1"/>
  <c r="C16" i="1" l="1"/>
</calcChain>
</file>

<file path=xl/sharedStrings.xml><?xml version="1.0" encoding="utf-8"?>
<sst xmlns="http://schemas.openxmlformats.org/spreadsheetml/2006/main" count="33" uniqueCount="33">
  <si>
    <t>ПЕРЕЛІК</t>
  </si>
  <si>
    <t>№</t>
  </si>
  <si>
    <t>Назва  заходів</t>
  </si>
  <si>
    <t>Проведення аналітичного контролю за станом забруднення атмосферного повітря на трьох стаціонарних постах</t>
  </si>
  <si>
    <t xml:space="preserve">Ліквідація наслідків буреломів, прибирання вітровальних дерев, частин дерев, гілля, вивіз, утилізація 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</si>
  <si>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</si>
  <si>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 xml:space="preserve">Догляд і утримання зелених насаджень на території безгосподарських зелених зон, парків та скверів міста </t>
  </si>
  <si>
    <t>Озеленення об'єктів природно-заповідного фонду</t>
  </si>
  <si>
    <t>Проведення робіт по боротьбі з омелою  (обрізка гілля, ураженого омелою; знесення дерев, уражених омелою)</t>
  </si>
  <si>
    <r>
      <t>Проведення заходів по боротьбі з об'</t>
    </r>
    <r>
      <rPr>
        <sz val="10"/>
        <color indexed="8"/>
        <rFont val="Times New Roman"/>
        <family val="1"/>
        <charset val="204"/>
      </rPr>
      <t>єктами рослинного карантину на території міста (визначених Правилами благоустрою міста Черкаси), на території шкільних та дошкільних навчальних закладів</t>
    </r>
  </si>
  <si>
    <t>Проведення заходів по боротьбі зі шкідниками на зелених насадженнях</t>
  </si>
  <si>
    <t>Заходи щодо відновлення та підтримання сприятливого санітарного стану річки (очищення пляжів від забруднення, мулу, відходів деревини та ін. сміття)</t>
  </si>
  <si>
    <t>Утилізація та збір небезпечних відходів</t>
  </si>
  <si>
    <t>Придбання контейнерів для збору небезпечних відходів</t>
  </si>
  <si>
    <t>Ліквідація стихійних сміттєзвалищ на території лісопаркових зон та лісів міста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</si>
  <si>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</si>
  <si>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</si>
  <si>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Проведення протипожежних заходів на території ПЗФ</t>
  </si>
  <si>
    <t>Виготовлення проектів землеустрою щодо встановлення меж об'єктів природно-заповідного фонду міста Черкаси</t>
  </si>
  <si>
    <t>Заходи по збереженню природно-заповідного фонду (полив зелених насаджень на території ПЗФ)</t>
  </si>
  <si>
    <t>Заходи по збереженню природно-заповідного фонду (видалення аварійних та сухостійних дерев)</t>
  </si>
  <si>
    <t>ВСЬОГО ВИДАТКІВ</t>
  </si>
  <si>
    <t>грн.</t>
  </si>
  <si>
    <t>Придбання машини для збирання та транспортування відходів</t>
  </si>
  <si>
    <t xml:space="preserve">                                                                                   </t>
  </si>
  <si>
    <t>природоохоронних заходів міста Черкаси на 2019 рік</t>
  </si>
  <si>
    <t>Разом видатків на поточний рік, грн.</t>
  </si>
  <si>
    <t>Спеціальний фонд</t>
  </si>
  <si>
    <t>з них</t>
  </si>
  <si>
    <t>бюджет розвитку</t>
  </si>
  <si>
    <t>Будівництво полігону твердих побутових відходів в районі с. Руська Поляна (І черга)</t>
  </si>
  <si>
    <t xml:space="preserve">Відсоток виконання до річного плану
</t>
  </si>
  <si>
    <t>Касові видатки станом на 19.07.19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</si>
</sst>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4" x14ac:knownFonts="1">
    <font>
      <sz val="10"/>
      <name val="Times New Roman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.5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1" fillId="0" borderId="0"/>
  </cellStyleXfs>
  <cellXfs count="46">
    <xf numFmtId="0" fontId="0" fillId="0" borderId="0" xfId="0"/>
    <xf numFmtId="0" fontId="2" fillId="0" borderId="0" xfId="1" applyFont="1" applyAlignment="1"/>
    <xf numFmtId="0" fontId="3" fillId="0" borderId="0" xfId="2"/>
    <xf numFmtId="0" fontId="2" fillId="0" borderId="0" xfId="1" applyFont="1" applyAlignment="1">
      <alignment horizontal="center" vertical="center" wrapText="1"/>
    </xf>
    <xf numFmtId="0" fontId="2" fillId="0" borderId="0" xfId="1" applyFont="1" applyAlignment="1">
      <alignment vertical="top" wrapText="1"/>
    </xf>
    <xf numFmtId="0" fontId="6" fillId="0" borderId="0" xfId="2" applyFont="1" applyBorder="1" applyAlignment="1">
      <alignment horizontal="center" vertical="center" wrapText="1"/>
    </xf>
    <xf numFmtId="0" fontId="7" fillId="0" borderId="3" xfId="2" applyFont="1" applyBorder="1" applyAlignment="1">
      <alignment horizontal="center" vertical="center" wrapText="1" readingOrder="1"/>
    </xf>
    <xf numFmtId="0" fontId="8" fillId="0" borderId="0" xfId="0" applyFont="1" applyAlignment="1">
      <alignment horizontal="left" vertical="center" wrapText="1" readingOrder="1"/>
    </xf>
    <xf numFmtId="0" fontId="9" fillId="0" borderId="4" xfId="2" applyFont="1" applyBorder="1" applyAlignment="1">
      <alignment horizontal="center" vertical="center" wrapText="1" readingOrder="1"/>
    </xf>
    <xf numFmtId="0" fontId="9" fillId="0" borderId="4" xfId="2" applyFont="1" applyBorder="1" applyAlignment="1">
      <alignment horizontal="left" vertical="center" wrapText="1" readingOrder="1"/>
    </xf>
    <xf numFmtId="4" fontId="9" fillId="0" borderId="2" xfId="2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 readingOrder="1"/>
    </xf>
    <xf numFmtId="0" fontId="9" fillId="0" borderId="5" xfId="2" applyFont="1" applyBorder="1" applyAlignment="1">
      <alignment horizontal="left" vertical="center" wrapText="1" readingOrder="1"/>
    </xf>
    <xf numFmtId="0" fontId="2" fillId="0" borderId="0" xfId="0" applyFont="1" applyFill="1" applyAlignment="1">
      <alignment horizontal="right"/>
    </xf>
    <xf numFmtId="0" fontId="2" fillId="0" borderId="0" xfId="0" applyFont="1" applyFill="1"/>
    <xf numFmtId="4" fontId="2" fillId="0" borderId="0" xfId="0" applyNumberFormat="1" applyFont="1" applyFill="1"/>
    <xf numFmtId="0" fontId="2" fillId="0" borderId="0" xfId="0" applyFont="1" applyFill="1" applyBorder="1"/>
    <xf numFmtId="0" fontId="11" fillId="0" borderId="0" xfId="0" applyFont="1" applyFill="1"/>
    <xf numFmtId="0" fontId="5" fillId="0" borderId="6" xfId="2" applyFont="1" applyBorder="1" applyAlignment="1">
      <alignment horizontal="center" vertical="center" wrapText="1" readingOrder="1"/>
    </xf>
    <xf numFmtId="4" fontId="9" fillId="0" borderId="6" xfId="2" applyNumberFormat="1" applyFont="1" applyBorder="1" applyAlignment="1">
      <alignment horizontal="center" vertical="center" wrapText="1" readingOrder="1"/>
    </xf>
    <xf numFmtId="4" fontId="9" fillId="0" borderId="6" xfId="2" applyNumberFormat="1" applyFont="1" applyBorder="1" applyAlignment="1">
      <alignment horizontal="center" vertical="center"/>
    </xf>
    <xf numFmtId="4" fontId="9" fillId="0" borderId="7" xfId="2" applyNumberFormat="1" applyFont="1" applyBorder="1" applyAlignment="1">
      <alignment horizontal="center" vertical="center"/>
    </xf>
    <xf numFmtId="4" fontId="10" fillId="2" borderId="2" xfId="2" applyNumberFormat="1" applyFont="1" applyFill="1" applyBorder="1" applyAlignment="1">
      <alignment horizontal="center" vertical="center" wrapText="1" readingOrder="1"/>
    </xf>
    <xf numFmtId="0" fontId="9" fillId="0" borderId="5" xfId="2" applyFont="1" applyBorder="1" applyAlignment="1">
      <alignment horizontal="center" vertical="center" wrapText="1" readingOrder="1"/>
    </xf>
    <xf numFmtId="0" fontId="9" fillId="0" borderId="9" xfId="2" applyFont="1" applyBorder="1" applyAlignment="1">
      <alignment horizontal="left" vertical="center" wrapText="1" readingOrder="1"/>
    </xf>
    <xf numFmtId="0" fontId="13" fillId="0" borderId="2" xfId="3" applyFont="1" applyFill="1" applyBorder="1" applyAlignment="1">
      <alignment horizontal="left" wrapText="1"/>
    </xf>
    <xf numFmtId="0" fontId="4" fillId="2" borderId="2" xfId="2" applyFont="1" applyFill="1" applyBorder="1" applyAlignment="1">
      <alignment horizontal="center" wrapText="1" readingOrder="1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 vertical="center" wrapText="1"/>
    </xf>
    <xf numFmtId="0" fontId="7" fillId="0" borderId="10" xfId="2" applyFont="1" applyBorder="1" applyAlignment="1">
      <alignment horizontal="center" vertical="center" wrapText="1" readingOrder="1"/>
    </xf>
    <xf numFmtId="4" fontId="10" fillId="2" borderId="11" xfId="2" applyNumberFormat="1" applyFont="1" applyFill="1" applyBorder="1" applyAlignment="1">
      <alignment horizontal="center" vertical="center" wrapText="1" readingOrder="1"/>
    </xf>
    <xf numFmtId="0" fontId="4" fillId="2" borderId="12" xfId="2" applyFont="1" applyFill="1" applyBorder="1" applyAlignment="1">
      <alignment horizontal="center" vertical="center" wrapText="1" readingOrder="1"/>
    </xf>
    <xf numFmtId="164" fontId="9" fillId="0" borderId="2" xfId="2" applyNumberFormat="1" applyFont="1" applyBorder="1" applyAlignment="1">
      <alignment horizontal="center" vertical="center"/>
    </xf>
    <xf numFmtId="0" fontId="12" fillId="0" borderId="0" xfId="1" applyFont="1" applyAlignment="1">
      <alignment horizontal="right" vertical="center" wrapText="1"/>
    </xf>
    <xf numFmtId="0" fontId="2" fillId="0" borderId="0" xfId="0" applyFont="1" applyFill="1" applyAlignment="1">
      <alignment horizontal="left" wrapText="1"/>
    </xf>
    <xf numFmtId="0" fontId="4" fillId="0" borderId="1" xfId="2" applyFont="1" applyBorder="1" applyAlignment="1">
      <alignment horizontal="center" vertical="center" wrapText="1" readingOrder="1"/>
    </xf>
    <xf numFmtId="0" fontId="4" fillId="0" borderId="8" xfId="2" applyFont="1" applyBorder="1" applyAlignment="1">
      <alignment horizontal="center" vertical="center" wrapText="1" readingOrder="1"/>
    </xf>
    <xf numFmtId="0" fontId="5" fillId="0" borderId="2" xfId="2" applyFont="1" applyBorder="1" applyAlignment="1">
      <alignment horizontal="center" vertical="center" wrapText="1" readingOrder="1"/>
    </xf>
    <xf numFmtId="0" fontId="5" fillId="0" borderId="9" xfId="2" applyFont="1" applyBorder="1" applyAlignment="1">
      <alignment horizontal="center" vertical="center" wrapText="1" readingOrder="1"/>
    </xf>
    <xf numFmtId="0" fontId="5" fillId="0" borderId="11" xfId="2" applyFont="1" applyBorder="1" applyAlignment="1">
      <alignment horizontal="center" vertical="center" wrapText="1" readingOrder="1"/>
    </xf>
    <xf numFmtId="0" fontId="5" fillId="0" borderId="2" xfId="2" applyFont="1" applyBorder="1" applyAlignment="1">
      <alignment horizontal="center" wrapText="1"/>
    </xf>
    <xf numFmtId="0" fontId="5" fillId="0" borderId="2" xfId="2" applyFont="1" applyBorder="1" applyAlignment="1">
      <alignment horizontal="center"/>
    </xf>
    <xf numFmtId="0" fontId="5" fillId="0" borderId="9" xfId="2" applyFont="1" applyBorder="1" applyAlignment="1">
      <alignment horizontal="center" vertical="center" wrapText="1"/>
    </xf>
    <xf numFmtId="0" fontId="5" fillId="0" borderId="11" xfId="2" applyFont="1" applyBorder="1" applyAlignment="1">
      <alignment horizontal="center" vertical="center" wrapText="1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 vertical="center" wrapText="1"/>
    </xf>
  </cellXfs>
  <cellStyles count="4">
    <cellStyle name="Обычный" xfId="0" builtinId="0"/>
    <cellStyle name="Обычный_дод 8 до бюджету 2012" xfId="1"/>
    <cellStyle name="Обычный_дод. 9" xfId="3"/>
    <cellStyle name="Обычный_Додаток природоохоронний на 2018 рік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E30"/>
  <sheetViews>
    <sheetView tabSelected="1" topLeftCell="A4" workbookViewId="0">
      <selection activeCell="J14" sqref="J14"/>
    </sheetView>
  </sheetViews>
  <sheetFormatPr defaultColWidth="8.77734375" defaultRowHeight="14.4" x14ac:dyDescent="0.3"/>
  <cols>
    <col min="1" max="1" width="4.77734375" style="2" customWidth="1"/>
    <col min="2" max="2" width="59.33203125" style="2" customWidth="1"/>
    <col min="3" max="3" width="16.6640625" style="2" customWidth="1"/>
    <col min="4" max="4" width="14.6640625" style="2" customWidth="1"/>
    <col min="5" max="5" width="12.109375" style="2" customWidth="1"/>
    <col min="6" max="6" width="17.6640625" style="2" customWidth="1"/>
    <col min="7" max="7" width="14.33203125" style="2" customWidth="1"/>
    <col min="8" max="16384" width="8.77734375" style="2"/>
  </cols>
  <sheetData>
    <row r="3" spans="1:10" ht="17.399999999999999" customHeight="1" x14ac:dyDescent="0.3">
      <c r="A3" s="44" t="s">
        <v>0</v>
      </c>
      <c r="B3" s="44"/>
      <c r="C3" s="44"/>
      <c r="D3" s="27"/>
      <c r="E3" s="27"/>
      <c r="F3" s="1"/>
    </row>
    <row r="4" spans="1:10" ht="25.2" customHeight="1" x14ac:dyDescent="0.3">
      <c r="A4" s="45" t="s">
        <v>25</v>
      </c>
      <c r="B4" s="45"/>
      <c r="C4" s="45"/>
      <c r="D4" s="28"/>
      <c r="E4" s="28"/>
      <c r="F4" s="4"/>
    </row>
    <row r="5" spans="1:10" ht="22.2" customHeight="1" x14ac:dyDescent="0.3">
      <c r="A5" s="3"/>
      <c r="B5" s="3"/>
      <c r="C5" s="3"/>
      <c r="D5" s="28"/>
      <c r="E5" s="28"/>
      <c r="G5" s="33" t="s">
        <v>22</v>
      </c>
    </row>
    <row r="6" spans="1:10" ht="13.8" customHeight="1" x14ac:dyDescent="0.3">
      <c r="A6" s="35" t="s">
        <v>1</v>
      </c>
      <c r="B6" s="37" t="s">
        <v>2</v>
      </c>
      <c r="C6" s="38" t="s">
        <v>26</v>
      </c>
      <c r="D6" s="38" t="s">
        <v>27</v>
      </c>
      <c r="E6" s="18" t="s">
        <v>28</v>
      </c>
      <c r="F6" s="42" t="s">
        <v>32</v>
      </c>
      <c r="G6" s="40" t="s">
        <v>31</v>
      </c>
      <c r="I6" s="5"/>
      <c r="J6" s="5"/>
    </row>
    <row r="7" spans="1:10" ht="23.4" customHeight="1" x14ac:dyDescent="0.3">
      <c r="A7" s="36"/>
      <c r="B7" s="37"/>
      <c r="C7" s="39"/>
      <c r="D7" s="39"/>
      <c r="E7" s="18" t="s">
        <v>29</v>
      </c>
      <c r="F7" s="43"/>
      <c r="G7" s="41"/>
      <c r="I7" s="5"/>
      <c r="J7" s="5"/>
    </row>
    <row r="8" spans="1:10" ht="26.4" x14ac:dyDescent="0.3">
      <c r="A8" s="6">
        <v>1</v>
      </c>
      <c r="B8" s="7" t="s">
        <v>3</v>
      </c>
      <c r="C8" s="19">
        <v>99000</v>
      </c>
      <c r="D8" s="19">
        <v>99000</v>
      </c>
      <c r="E8" s="19"/>
      <c r="F8" s="10">
        <f>26000.64+8871.12+8871.12+6660+7992</f>
        <v>58394.880000000005</v>
      </c>
      <c r="G8" s="32">
        <f>F8/C8*100</f>
        <v>58.984727272727277</v>
      </c>
      <c r="I8" s="5"/>
      <c r="J8" s="5"/>
    </row>
    <row r="9" spans="1:10" ht="26.4" x14ac:dyDescent="0.3">
      <c r="A9" s="8">
        <v>2</v>
      </c>
      <c r="B9" s="9" t="s">
        <v>4</v>
      </c>
      <c r="C9" s="20">
        <v>333000</v>
      </c>
      <c r="D9" s="20">
        <v>333000</v>
      </c>
      <c r="E9" s="20"/>
      <c r="F9" s="10">
        <f>126080+16780+76650+43060</f>
        <v>262570</v>
      </c>
      <c r="G9" s="32">
        <f t="shared" ref="G9:G28" si="0">F9/C9*100</f>
        <v>78.849849849849846</v>
      </c>
    </row>
    <row r="10" spans="1:10" ht="52.8" x14ac:dyDescent="0.3">
      <c r="A10" s="6">
        <v>3</v>
      </c>
      <c r="B10" s="9" t="s">
        <v>5</v>
      </c>
      <c r="C10" s="20">
        <f>5317000+700805-292999.91</f>
        <v>5724805.0899999999</v>
      </c>
      <c r="D10" s="20">
        <f>5317000+700805-292999.91</f>
        <v>5724805.0899999999</v>
      </c>
      <c r="E10" s="20"/>
      <c r="F10" s="10">
        <f>230250+239750+631000+263684+246800+134000+639980+46000+129800</f>
        <v>2561264</v>
      </c>
      <c r="G10" s="32">
        <f t="shared" si="0"/>
        <v>44.739758991515295</v>
      </c>
    </row>
    <row r="11" spans="1:10" ht="26.4" x14ac:dyDescent="0.3">
      <c r="A11" s="8">
        <v>4</v>
      </c>
      <c r="B11" s="9" t="s">
        <v>6</v>
      </c>
      <c r="C11" s="20">
        <v>758700</v>
      </c>
      <c r="D11" s="20">
        <v>758700</v>
      </c>
      <c r="E11" s="20"/>
      <c r="F11" s="10">
        <f>108696.42</f>
        <v>108696.42</v>
      </c>
      <c r="G11" s="32">
        <f t="shared" si="0"/>
        <v>14.326666666666664</v>
      </c>
    </row>
    <row r="12" spans="1:10" x14ac:dyDescent="0.3">
      <c r="A12" s="6">
        <v>5</v>
      </c>
      <c r="B12" s="9" t="s">
        <v>7</v>
      </c>
      <c r="C12" s="20">
        <v>416950</v>
      </c>
      <c r="D12" s="20">
        <v>416950</v>
      </c>
      <c r="E12" s="20"/>
      <c r="F12" s="10">
        <f>216950</f>
        <v>216950</v>
      </c>
      <c r="G12" s="32">
        <f t="shared" si="0"/>
        <v>52.032617819882475</v>
      </c>
    </row>
    <row r="13" spans="1:10" ht="26.4" x14ac:dyDescent="0.3">
      <c r="A13" s="8">
        <v>6</v>
      </c>
      <c r="B13" s="9" t="s">
        <v>8</v>
      </c>
      <c r="C13" s="20">
        <f>300000+300000-300000</f>
        <v>300000</v>
      </c>
      <c r="D13" s="20">
        <f>300000+300000-300000</f>
        <v>300000</v>
      </c>
      <c r="E13" s="20"/>
      <c r="F13" s="10">
        <f>112450+138000+49500</f>
        <v>299950</v>
      </c>
      <c r="G13" s="32">
        <f t="shared" si="0"/>
        <v>99.983333333333334</v>
      </c>
    </row>
    <row r="14" spans="1:10" ht="39.6" x14ac:dyDescent="0.3">
      <c r="A14" s="6">
        <v>7</v>
      </c>
      <c r="B14" s="9" t="s">
        <v>9</v>
      </c>
      <c r="C14" s="20">
        <v>600000</v>
      </c>
      <c r="D14" s="20">
        <v>600000</v>
      </c>
      <c r="E14" s="20"/>
      <c r="F14" s="10">
        <f>230060+161880</f>
        <v>391940</v>
      </c>
      <c r="G14" s="32">
        <f t="shared" si="0"/>
        <v>65.323333333333338</v>
      </c>
    </row>
    <row r="15" spans="1:10" ht="21" customHeight="1" x14ac:dyDescent="0.3">
      <c r="A15" s="8">
        <v>8</v>
      </c>
      <c r="B15" s="9" t="s">
        <v>10</v>
      </c>
      <c r="C15" s="20">
        <f>300000+300000-300000</f>
        <v>300000</v>
      </c>
      <c r="D15" s="20">
        <f>300000+300000-300000</f>
        <v>300000</v>
      </c>
      <c r="E15" s="20"/>
      <c r="F15" s="10">
        <f>210000+89950</f>
        <v>299950</v>
      </c>
      <c r="G15" s="32">
        <f t="shared" si="0"/>
        <v>99.983333333333334</v>
      </c>
    </row>
    <row r="16" spans="1:10" ht="39.6" x14ac:dyDescent="0.3">
      <c r="A16" s="6">
        <v>9</v>
      </c>
      <c r="B16" s="9" t="s">
        <v>11</v>
      </c>
      <c r="C16" s="20">
        <f>150000+40000</f>
        <v>190000</v>
      </c>
      <c r="D16" s="20">
        <f>150000+40000</f>
        <v>190000</v>
      </c>
      <c r="E16" s="20"/>
      <c r="F16" s="10">
        <f>40000+110000</f>
        <v>150000</v>
      </c>
      <c r="G16" s="32">
        <f t="shared" si="0"/>
        <v>78.94736842105263</v>
      </c>
    </row>
    <row r="17" spans="1:31" x14ac:dyDescent="0.3">
      <c r="A17" s="8">
        <v>10</v>
      </c>
      <c r="B17" s="9" t="s">
        <v>12</v>
      </c>
      <c r="C17" s="20">
        <f>97000+90000-90000</f>
        <v>97000</v>
      </c>
      <c r="D17" s="20">
        <f>97000+90000-90000</f>
        <v>97000</v>
      </c>
      <c r="E17" s="20"/>
      <c r="F17" s="10">
        <f>19500+19500</f>
        <v>39000</v>
      </c>
      <c r="G17" s="32">
        <f t="shared" si="0"/>
        <v>40.206185567010309</v>
      </c>
    </row>
    <row r="18" spans="1:31" x14ac:dyDescent="0.3">
      <c r="A18" s="6">
        <v>11</v>
      </c>
      <c r="B18" s="11" t="s">
        <v>13</v>
      </c>
      <c r="C18" s="20">
        <f>40000+120000-120000</f>
        <v>40000</v>
      </c>
      <c r="D18" s="20">
        <f>40000+120000-120000</f>
        <v>40000</v>
      </c>
      <c r="E18" s="20"/>
      <c r="F18" s="10">
        <v>40000</v>
      </c>
      <c r="G18" s="32">
        <f t="shared" si="0"/>
        <v>100</v>
      </c>
    </row>
    <row r="19" spans="1:31" ht="26.4" x14ac:dyDescent="0.3">
      <c r="A19" s="8">
        <v>12</v>
      </c>
      <c r="B19" s="9" t="s">
        <v>14</v>
      </c>
      <c r="C19" s="20">
        <v>200000</v>
      </c>
      <c r="D19" s="20">
        <v>200000</v>
      </c>
      <c r="E19" s="20"/>
      <c r="F19" s="10">
        <f>14960+29960+52960+34960</f>
        <v>132840</v>
      </c>
      <c r="G19" s="32">
        <f t="shared" si="0"/>
        <v>66.42</v>
      </c>
    </row>
    <row r="20" spans="1:31" x14ac:dyDescent="0.3">
      <c r="A20" s="6">
        <v>13</v>
      </c>
      <c r="B20" s="9" t="s">
        <v>15</v>
      </c>
      <c r="C20" s="20">
        <v>10000</v>
      </c>
      <c r="D20" s="20">
        <v>10000</v>
      </c>
      <c r="E20" s="20"/>
      <c r="F20" s="10">
        <f>10000</f>
        <v>10000</v>
      </c>
      <c r="G20" s="32">
        <f t="shared" si="0"/>
        <v>100</v>
      </c>
    </row>
    <row r="21" spans="1:31" ht="26.4" x14ac:dyDescent="0.3">
      <c r="A21" s="8">
        <v>14</v>
      </c>
      <c r="B21" s="9" t="s">
        <v>16</v>
      </c>
      <c r="C21" s="20">
        <f>20000+20000-20000</f>
        <v>20000</v>
      </c>
      <c r="D21" s="20">
        <f>20000+20000-20000</f>
        <v>20000</v>
      </c>
      <c r="E21" s="20"/>
      <c r="F21" s="10"/>
      <c r="G21" s="32"/>
    </row>
    <row r="22" spans="1:31" x14ac:dyDescent="0.3">
      <c r="A22" s="6">
        <v>15</v>
      </c>
      <c r="B22" s="9" t="s">
        <v>17</v>
      </c>
      <c r="C22" s="20">
        <v>41350</v>
      </c>
      <c r="D22" s="20">
        <v>41350</v>
      </c>
      <c r="E22" s="20"/>
      <c r="F22" s="10"/>
      <c r="G22" s="32"/>
    </row>
    <row r="23" spans="1:31" ht="26.4" x14ac:dyDescent="0.3">
      <c r="A23" s="8">
        <v>16</v>
      </c>
      <c r="B23" s="9" t="s">
        <v>18</v>
      </c>
      <c r="C23" s="20">
        <v>100000</v>
      </c>
      <c r="D23" s="20">
        <v>100000</v>
      </c>
      <c r="E23" s="20"/>
      <c r="F23" s="10">
        <f>62525.04</f>
        <v>62525.04</v>
      </c>
      <c r="G23" s="32">
        <f t="shared" si="0"/>
        <v>62.525039999999997</v>
      </c>
    </row>
    <row r="24" spans="1:31" ht="26.4" x14ac:dyDescent="0.3">
      <c r="A24" s="6">
        <v>17</v>
      </c>
      <c r="B24" s="12" t="s">
        <v>19</v>
      </c>
      <c r="C24" s="21">
        <v>200000</v>
      </c>
      <c r="D24" s="21">
        <v>200000</v>
      </c>
      <c r="E24" s="21"/>
      <c r="F24" s="10">
        <f>32308.08+50000.6</f>
        <v>82308.679999999993</v>
      </c>
      <c r="G24" s="32">
        <f t="shared" si="0"/>
        <v>41.154339999999998</v>
      </c>
    </row>
    <row r="25" spans="1:31" ht="26.4" x14ac:dyDescent="0.3">
      <c r="A25" s="23">
        <v>18</v>
      </c>
      <c r="B25" s="24" t="s">
        <v>20</v>
      </c>
      <c r="C25" s="21">
        <f>80000+100000-100000</f>
        <v>80000</v>
      </c>
      <c r="D25" s="21">
        <f>80000+100000-100000</f>
        <v>80000</v>
      </c>
      <c r="E25" s="21"/>
      <c r="F25" s="10">
        <f>40000+40000</f>
        <v>80000</v>
      </c>
      <c r="G25" s="32">
        <f t="shared" si="0"/>
        <v>100</v>
      </c>
    </row>
    <row r="26" spans="1:31" x14ac:dyDescent="0.3">
      <c r="A26" s="6">
        <v>19</v>
      </c>
      <c r="B26" s="25" t="s">
        <v>23</v>
      </c>
      <c r="C26" s="10">
        <v>1750000</v>
      </c>
      <c r="D26" s="10">
        <v>1750000</v>
      </c>
      <c r="E26" s="10"/>
      <c r="F26" s="10">
        <f>1746000</f>
        <v>1746000</v>
      </c>
      <c r="G26" s="32">
        <f t="shared" si="0"/>
        <v>99.771428571428572</v>
      </c>
    </row>
    <row r="27" spans="1:31" ht="27" x14ac:dyDescent="0.3">
      <c r="A27" s="29">
        <v>20</v>
      </c>
      <c r="B27" s="25" t="s">
        <v>30</v>
      </c>
      <c r="C27" s="10">
        <f>D27</f>
        <v>100000</v>
      </c>
      <c r="D27" s="10">
        <v>100000</v>
      </c>
      <c r="E27" s="10">
        <v>100000</v>
      </c>
      <c r="F27" s="10"/>
      <c r="G27" s="32"/>
    </row>
    <row r="28" spans="1:31" ht="16.2" x14ac:dyDescent="0.3">
      <c r="A28" s="26"/>
      <c r="B28" s="31" t="s">
        <v>21</v>
      </c>
      <c r="C28" s="22">
        <f>SUM(C8:C27)</f>
        <v>11360805.09</v>
      </c>
      <c r="D28" s="22">
        <f t="shared" ref="D28:E28" si="1">SUM(D8:D27)</f>
        <v>11360805.09</v>
      </c>
      <c r="E28" s="22">
        <f t="shared" si="1"/>
        <v>100000</v>
      </c>
      <c r="F28" s="30">
        <f>SUM(F8:F26)</f>
        <v>6542389.0199999996</v>
      </c>
      <c r="G28" s="32">
        <f t="shared" si="0"/>
        <v>57.587371389363383</v>
      </c>
    </row>
    <row r="30" spans="1:31" s="17" customFormat="1" ht="41.25" customHeight="1" x14ac:dyDescent="0.35">
      <c r="A30" s="34" t="s">
        <v>24</v>
      </c>
      <c r="B30" s="34"/>
      <c r="C30" s="13"/>
      <c r="D30" s="13"/>
      <c r="E30" s="13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5"/>
      <c r="R30" s="14"/>
      <c r="S30" s="16"/>
      <c r="T30" s="16"/>
      <c r="U30" s="16"/>
      <c r="V30" s="16"/>
      <c r="W30" s="16"/>
      <c r="X30" s="16"/>
      <c r="Y30" s="16"/>
      <c r="Z30" s="14"/>
      <c r="AA30" s="14"/>
      <c r="AB30" s="14"/>
      <c r="AC30" s="14"/>
      <c r="AD30" s="14"/>
      <c r="AE30" s="14"/>
    </row>
  </sheetData>
  <mergeCells count="9">
    <mergeCell ref="A3:C3"/>
    <mergeCell ref="A4:C4"/>
    <mergeCell ref="A30:B30"/>
    <mergeCell ref="A6:A7"/>
    <mergeCell ref="B6:B7"/>
    <mergeCell ref="C6:C7"/>
    <mergeCell ref="G6:G7"/>
    <mergeCell ref="D6:D7"/>
    <mergeCell ref="F6:F7"/>
  </mergeCells>
  <pageMargins left="0.7" right="0.7" top="0.75" bottom="0.75" header="0.3" footer="0.3"/>
  <pageSetup paperSize="9" scale="7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дод. 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fmg1</dc:creator>
  <cp:lastModifiedBy>fmg1</cp:lastModifiedBy>
  <cp:lastPrinted>2019-07-01T11:20:28Z</cp:lastPrinted>
  <dcterms:created xsi:type="dcterms:W3CDTF">2019-02-21T08:09:17Z</dcterms:created>
  <dcterms:modified xsi:type="dcterms:W3CDTF">2019-07-19T07:53:23Z</dcterms:modified>
</cp:coreProperties>
</file>